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<sst xmlns="http://schemas.openxmlformats.org/spreadsheetml/2006/main" count="166" uniqueCount="113">
  <si>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</si>
  <si>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</si>
  <si>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</si>
  <si>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</si>
  <si>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</si>
  <si>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</si>
  <si>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</si>
  <si>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</si>
  <si>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</si>
  <si>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</si>
  <si>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</si>
  <si>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</si>
  <si>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</si>
  <si>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</si>
  <si>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</si>
  <si>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</si>
  <si>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</si>
  <si>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</si>
  <si>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</si>
  <si>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</si>
  <si>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</si>
  <si>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</si>
  <si>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</si>
  <si>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</si>
  <si>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</si>
  <si>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</si>
  <si>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</si>
  <si>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</si>
  <si>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</si>
  <si>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</si>
  <si>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</si>
  <si>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</si>
  <si>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</si>
  <si>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</si>
  <si>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</si>
  <si>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</si>
  <si>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</si>
  <si>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</si>
  <si>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</si>
  <si>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</si>
  <si>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</si>
  <si>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</si>
  <si>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</si>
  <si>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</si>
  <si>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</si>
  <si>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</si>
  <si>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</si>
  <si>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</si>
  <si>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</si>
  <si>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</si>
  <si>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</si>
  <si>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</si>
  <si>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</si>
  <si>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</si>
  <si>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</si>
  <si>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</si>
  <si>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</si>
  <si>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</si>
  <si>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</si>
  <si>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</si>
  <si>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</si>
  <si>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</si>
  <si>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</si>
  <si>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</si>
  <si>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</si>
  <si>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</si>
  <si>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</si>
  <si>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</si>
  <si>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</si>
  <si>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</si>
  <si>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</si>
  <si>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</si>
  <si>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</si>
  <si>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</si>
  <si>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</si>
  <si>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</si>
  <si>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</si>
  <si>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</si>
  <si>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</si>
  <si>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</si>
  <si>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</si>
  <si>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</si>
  <si>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</si>
  <si>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</si>
  <si>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</si>
  <si>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</si>
  <si>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</si>
  <si>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</si>
  <si>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</si>
  <si>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</si>
  <si>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</si>
  <si>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</si>
  <si>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</si>
  <si>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</si>
  <si>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</si>
  <si>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</si>
  <si>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</si>
  <si>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</si>
  <si>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</si>
  <si>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</si>
  <si>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</si>
  <si>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</si>
  <si>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</si>
  <si>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</si>
  <si>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</si>
  <si>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</si>
  <si>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</si>
  <si>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</si>
  <si>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</si>
  <si>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</si>
  <si>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</si>
  <si>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</si>
  <si>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10.12.2018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</si>
</sst>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186588.90000000002</c:v>
                </c:pt>
                <c:pt idx="1">
                  <c:v>175690.41000000006</c:v>
                </c:pt>
                <c:pt idx="2">
                  <c:v>1822.5000000000002</c:v>
                </c:pt>
                <c:pt idx="3">
                  <c:v>9075.989999999962</c:v>
                </c:pt>
              </c:numCache>
            </c:numRef>
          </c:val>
          <c:shape val="box"/>
        </c:ser>
        <c:shape val="box"/>
        <c:axId val="16051435"/>
        <c:axId val="10245188"/>
      </c:bar3D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715878.4999999999</c:v>
                </c:pt>
                <c:pt idx="1">
                  <c:v>242290.39999999994</c:v>
                </c:pt>
                <c:pt idx="2">
                  <c:v>589299.9000000001</c:v>
                </c:pt>
                <c:pt idx="3">
                  <c:v>74.19999999999999</c:v>
                </c:pt>
                <c:pt idx="4">
                  <c:v>32885.4</c:v>
                </c:pt>
                <c:pt idx="5">
                  <c:v>63223.99999999999</c:v>
                </c:pt>
                <c:pt idx="6">
                  <c:v>11122.999999999996</c:v>
                </c:pt>
                <c:pt idx="7">
                  <c:v>19271.99999999975</c:v>
                </c:pt>
              </c:numCache>
            </c:numRef>
          </c:val>
          <c:shape val="box"/>
        </c:ser>
        <c:shape val="box"/>
        <c:axId val="25097829"/>
        <c:axId val="24553870"/>
      </c:bar3D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7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357903.4</c:v>
                </c:pt>
                <c:pt idx="1">
                  <c:v>212465.5</c:v>
                </c:pt>
                <c:pt idx="2">
                  <c:v>357903.4</c:v>
                </c:pt>
              </c:numCache>
            </c:numRef>
          </c:val>
          <c:shape val="box"/>
        </c:ser>
        <c:shape val="box"/>
        <c:axId val="19658239"/>
        <c:axId val="42706424"/>
      </c:bar3D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21567.000000000007</c:v>
                </c:pt>
                <c:pt idx="1">
                  <c:v>11546.1</c:v>
                </c:pt>
                <c:pt idx="2">
                  <c:v>59.6</c:v>
                </c:pt>
                <c:pt idx="3">
                  <c:v>1138.9999999999998</c:v>
                </c:pt>
                <c:pt idx="4">
                  <c:v>796.8999999999999</c:v>
                </c:pt>
                <c:pt idx="5">
                  <c:v>84.4</c:v>
                </c:pt>
                <c:pt idx="6">
                  <c:v>7941.000000000007</c:v>
                </c:pt>
              </c:numCache>
            </c:numRef>
          </c:val>
          <c:shape val="box"/>
        </c:ser>
        <c:shape val="box"/>
        <c:axId val="48813497"/>
        <c:axId val="36668290"/>
      </c:bar3D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29888.699999999993</c:v>
                </c:pt>
                <c:pt idx="1">
                  <c:v>17243.800000000003</c:v>
                </c:pt>
                <c:pt idx="2">
                  <c:v>10.6</c:v>
                </c:pt>
                <c:pt idx="3">
                  <c:v>862.7</c:v>
                </c:pt>
                <c:pt idx="4">
                  <c:v>654.5</c:v>
                </c:pt>
                <c:pt idx="5">
                  <c:v>1202</c:v>
                </c:pt>
                <c:pt idx="6">
                  <c:v>9915.09999999999</c:v>
                </c:pt>
              </c:numCache>
            </c:numRef>
          </c:val>
          <c:shape val="box"/>
        </c:ser>
        <c:shape val="box"/>
        <c:axId val="61579155"/>
        <c:axId val="17341484"/>
      </c:bar3D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41484"/>
        <c:crosses val="autoZero"/>
        <c:auto val="1"/>
        <c:lblOffset val="100"/>
        <c:tickLblSkip val="2"/>
        <c:noMultiLvlLbl val="0"/>
      </c:catAx>
      <c:valAx>
        <c:axId val="17341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7671.9</c:v>
                </c:pt>
                <c:pt idx="1">
                  <c:v>2714.8000000000006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709.2999999999982</c:v>
                </c:pt>
              </c:numCache>
            </c:numRef>
          </c:val>
          <c:shape val="box"/>
        </c:ser>
        <c:shape val="box"/>
        <c:axId val="21855629"/>
        <c:axId val="62482934"/>
      </c:bar3D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39518.600000000006</c:v>
                </c:pt>
              </c:numCache>
            </c:numRef>
          </c:val>
          <c:shape val="box"/>
        </c:ser>
        <c:shape val="box"/>
        <c:axId val="25475495"/>
        <c:axId val="27952864"/>
      </c:bar3D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715878.4999999999</c:v>
                </c:pt>
                <c:pt idx="1">
                  <c:v>357903.4</c:v>
                </c:pt>
                <c:pt idx="2">
                  <c:v>21567.000000000007</c:v>
                </c:pt>
                <c:pt idx="3">
                  <c:v>29888.699999999993</c:v>
                </c:pt>
                <c:pt idx="4">
                  <c:v>7671.9</c:v>
                </c:pt>
                <c:pt idx="5">
                  <c:v>186588.90000000002</c:v>
                </c:pt>
                <c:pt idx="6">
                  <c:v>39518.600000000006</c:v>
                </c:pt>
              </c:numCache>
            </c:numRef>
          </c:val>
          <c:shape val="box"/>
        </c:ser>
        <c:shape val="box"/>
        <c:axId val="50249185"/>
        <c:axId val="49589482"/>
      </c:bar3D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809621.7100000003</c:v>
                </c:pt>
                <c:pt idx="1">
                  <c:v>80245.5</c:v>
                </c:pt>
                <c:pt idx="2">
                  <c:v>34258.799999999996</c:v>
                </c:pt>
                <c:pt idx="3">
                  <c:v>25459.399999999994</c:v>
                </c:pt>
                <c:pt idx="4">
                  <c:v>86.19999999999999</c:v>
                </c:pt>
                <c:pt idx="5">
                  <c:v>928999.1899999998</c:v>
                </c:pt>
              </c:numCache>
            </c:numRef>
          </c:val>
          <c:shape val="box"/>
        </c:ser>
        <c:shape val="box"/>
        <c:axId val="43652155"/>
        <c:axId val="57325076"/>
      </c:bar3D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43" sqref="P143"/>
    </sheetView>
  </sheetViews>
  <sheetFormatPr defaultColWidth="9.00390625" defaultRowHeight="12.75"/>
  <cols>
    <col min="1" max="1" width="66.875" style="136" customWidth="1"/>
    <col min="2" max="2" width="19.00390625" style="136" hidden="1" customWidth="1"/>
    <col min="3" max="3" width="18.375" style="137" customWidth="1"/>
    <col min="4" max="4" width="19.00390625" style="137" customWidth="1"/>
    <col min="5" max="5" width="17.25390625" style="137" customWidth="1"/>
    <col min="6" max="6" width="19.375" style="137" hidden="1" customWidth="1"/>
    <col min="7" max="7" width="19.375" style="137" customWidth="1"/>
    <col min="8" max="8" width="19.75390625" style="137" hidden="1" customWidth="1"/>
    <col min="9" max="9" width="21.00390625" style="137" customWidth="1"/>
    <col min="10" max="10" width="9.125" style="137" customWidth="1"/>
    <col min="11" max="11" width="21.125" style="137" bestFit="1" customWidth="1"/>
    <col min="12" max="12" width="31.375" style="137" bestFit="1" customWidth="1"/>
    <col min="13" max="16" width="9.125" style="137" customWidth="1"/>
    <col min="17" max="17" width="11.375" style="137" bestFit="1" customWidth="1"/>
    <col min="18" max="16384" width="9.125" style="137" customWidth="1"/>
  </cols>
  <sheetData>
    <row r="1" spans="1:9" ht="66.75" customHeight="1">
      <c r="A1" s="162" t="s">
        <v>112</v>
      </c>
      <c r="B1" s="162"/>
      <c r="C1" s="162"/>
      <c r="D1" s="162"/>
      <c r="E1" s="162"/>
      <c r="F1" s="162"/>
      <c r="G1" s="162"/>
      <c r="H1" s="162"/>
      <c r="I1" s="16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6" t="s">
        <v>40</v>
      </c>
      <c r="B3" s="169" t="s">
        <v>109</v>
      </c>
      <c r="C3" s="163" t="s">
        <v>106</v>
      </c>
      <c r="D3" s="163" t="s">
        <v>22</v>
      </c>
      <c r="E3" s="163" t="s">
        <v>21</v>
      </c>
      <c r="F3" s="163" t="s">
        <v>110</v>
      </c>
      <c r="G3" s="163" t="s">
        <v>107</v>
      </c>
      <c r="H3" s="163" t="s">
        <v>111</v>
      </c>
      <c r="I3" s="163" t="s">
        <v>108</v>
      </c>
    </row>
    <row r="4" spans="1:9" ht="24.75" customHeight="1">
      <c r="A4" s="167"/>
      <c r="B4" s="170"/>
      <c r="C4" s="164"/>
      <c r="D4" s="164"/>
      <c r="E4" s="164"/>
      <c r="F4" s="164"/>
      <c r="G4" s="164"/>
      <c r="H4" s="164"/>
      <c r="I4" s="164"/>
    </row>
    <row r="5" spans="1:10" ht="39" customHeight="1" thickBot="1">
      <c r="A5" s="168"/>
      <c r="B5" s="171"/>
      <c r="C5" s="165"/>
      <c r="D5" s="165"/>
      <c r="E5" s="165"/>
      <c r="F5" s="165"/>
      <c r="G5" s="165"/>
      <c r="H5" s="165"/>
      <c r="I5" s="165"/>
      <c r="J5" s="151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673697.2+1047.5+996.5+41.9+1483.1+1089.5+310.7+33936.7+8+48.4+10.8+189.5+2.7+2940.9+75.1</f>
        <v>715878.4999999999</v>
      </c>
      <c r="E6" s="3">
        <f>D6/D154*100</f>
        <v>38.10558507642743</v>
      </c>
      <c r="F6" s="3">
        <f>D6/B6*100</f>
        <v>94.99059818274435</v>
      </c>
      <c r="G6" s="3">
        <f aca="true" t="shared" si="0" ref="G6:G43">D6/C6*100</f>
        <v>86.55078419130679</v>
      </c>
      <c r="H6" s="37">
        <f>B6-D6</f>
        <v>37752.40000000014</v>
      </c>
      <c r="I6" s="37">
        <f aca="true" t="shared" si="1" ref="I6:I43">C6-D6</f>
        <v>111241.1000000001</v>
      </c>
      <c r="J6" s="152"/>
      <c r="K6" s="153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8282.7+10875.2+9132.6+9963.6+4.3+9215.1+9968.6+9459.9+11450.4+9572.3+23759.4-0.1+3644+36528.9+8511.9+179.9+764+816.4+0.1+3426.1+9016.3+0.5+9355.5+12599.9+4130.8+9728.1+12165.8+32.8+9616.3+10086.4+2.7</f>
        <v>242290.39999999994</v>
      </c>
      <c r="E7" s="132">
        <f>D7/D6*100</f>
        <v>33.84518462280959</v>
      </c>
      <c r="F7" s="132">
        <f>D7/B7*100</f>
        <v>99.97887279773671</v>
      </c>
      <c r="G7" s="132">
        <f>D7/C7*100</f>
        <v>92.29491660749602</v>
      </c>
      <c r="H7" s="131">
        <f>B7-D7</f>
        <v>51.20000000006985</v>
      </c>
      <c r="I7" s="131">
        <f t="shared" si="1"/>
        <v>20227.20000000004</v>
      </c>
      <c r="J7" s="147"/>
      <c r="K7" s="153"/>
      <c r="L7" s="127"/>
    </row>
    <row r="8" spans="1:12" s="151" customFormat="1" ht="18">
      <c r="A8" s="92" t="s">
        <v>3</v>
      </c>
      <c r="B8" s="114">
        <v>603128.1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</f>
        <v>589299.9000000001</v>
      </c>
      <c r="E8" s="96">
        <f>D8/D6*100</f>
        <v>82.31842414599687</v>
      </c>
      <c r="F8" s="96">
        <f>D8/B8*100</f>
        <v>97.70725323525801</v>
      </c>
      <c r="G8" s="96">
        <f t="shared" si="0"/>
        <v>89.76191535174249</v>
      </c>
      <c r="H8" s="94">
        <f>B8-D8</f>
        <v>13828.199999999837</v>
      </c>
      <c r="I8" s="94">
        <f t="shared" si="1"/>
        <v>67214.49999999988</v>
      </c>
      <c r="J8" s="152"/>
      <c r="K8" s="153"/>
      <c r="L8" s="127"/>
    </row>
    <row r="9" spans="1:12" s="151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3.4+5.4+0.8+4.1+3.6+0.3+0.3+3.4+3.4+3.6+2.1+4+2.9+3+2.4+1.4+2+0.9+5.2+1+8.5+6.6+1.4+1.1+0.8+2.6</f>
        <v>74.19999999999999</v>
      </c>
      <c r="E9" s="116">
        <f>D9/D6*100</f>
        <v>0.010364887337725606</v>
      </c>
      <c r="F9" s="96">
        <f>D9/B9*100</f>
        <v>75.9467758444217</v>
      </c>
      <c r="G9" s="96">
        <f t="shared" si="0"/>
        <v>75.9467758444217</v>
      </c>
      <c r="H9" s="94">
        <f aca="true" t="shared" si="2" ref="H9:H43">B9-D9</f>
        <v>23.500000000000014</v>
      </c>
      <c r="I9" s="94">
        <f t="shared" si="1"/>
        <v>23.500000000000014</v>
      </c>
      <c r="J9" s="152"/>
      <c r="K9" s="153"/>
      <c r="L9" s="127"/>
    </row>
    <row r="10" spans="1:12" s="151" customFormat="1" ht="18">
      <c r="A10" s="92" t="s">
        <v>1</v>
      </c>
      <c r="B10" s="114">
        <f>36216.9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</f>
        <v>32885.4</v>
      </c>
      <c r="E10" s="96">
        <f>D10/D6*100</f>
        <v>4.593712480539645</v>
      </c>
      <c r="F10" s="96">
        <f aca="true" t="shared" si="3" ref="F10:F41">D10/B10*100</f>
        <v>90.80125576733515</v>
      </c>
      <c r="G10" s="96">
        <f t="shared" si="0"/>
        <v>81.30531958028818</v>
      </c>
      <c r="H10" s="94">
        <f t="shared" si="2"/>
        <v>3331.5</v>
      </c>
      <c r="I10" s="94">
        <f t="shared" si="1"/>
        <v>7561.4000000000015</v>
      </c>
      <c r="J10" s="152"/>
      <c r="K10" s="153"/>
      <c r="L10" s="127"/>
    </row>
    <row r="11" spans="1:12" s="151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</f>
        <v>63223.99999999999</v>
      </c>
      <c r="E11" s="96">
        <f>D11/D6*100</f>
        <v>8.831666267390347</v>
      </c>
      <c r="F11" s="96">
        <f t="shared" si="3"/>
        <v>84.23386274825899</v>
      </c>
      <c r="G11" s="96">
        <f t="shared" si="0"/>
        <v>71.70497797496722</v>
      </c>
      <c r="H11" s="94">
        <f t="shared" si="2"/>
        <v>11833.700000000019</v>
      </c>
      <c r="I11" s="94">
        <f t="shared" si="1"/>
        <v>24948.4</v>
      </c>
      <c r="J11" s="152"/>
      <c r="K11" s="153"/>
      <c r="L11" s="127"/>
    </row>
    <row r="12" spans="1:12" s="151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</f>
        <v>11122.999999999996</v>
      </c>
      <c r="E12" s="96">
        <f>D12/D6*100</f>
        <v>1.5537552810986777</v>
      </c>
      <c r="F12" s="96">
        <f t="shared" si="3"/>
        <v>95.85570368582974</v>
      </c>
      <c r="G12" s="96">
        <f t="shared" si="0"/>
        <v>87.32140053383574</v>
      </c>
      <c r="H12" s="94">
        <f>B12-D12</f>
        <v>480.9000000000033</v>
      </c>
      <c r="I12" s="94">
        <f t="shared" si="1"/>
        <v>1615.0000000000036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29150.299999999945</v>
      </c>
      <c r="D13" s="115">
        <f>D6-D8-D9-D10-D11-D12</f>
        <v>19271.99999999975</v>
      </c>
      <c r="E13" s="96">
        <f>D13/D6*100</f>
        <v>2.6920769376367293</v>
      </c>
      <c r="F13" s="96">
        <f t="shared" si="3"/>
        <v>70.01227903191723</v>
      </c>
      <c r="G13" s="96">
        <f t="shared" si="0"/>
        <v>66.11252714380225</v>
      </c>
      <c r="H13" s="94">
        <f t="shared" si="2"/>
        <v>8254.600000000279</v>
      </c>
      <c r="I13" s="94">
        <f t="shared" si="1"/>
        <v>9878.300000000196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7"/>
      <c r="L14" s="137"/>
      <c r="M14" s="137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7"/>
      <c r="L15" s="137"/>
      <c r="M15" s="137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7"/>
      <c r="L16" s="137"/>
      <c r="M16" s="137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7"/>
      <c r="L17" s="137"/>
      <c r="M17" s="137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</f>
        <v>406096.89999999997</v>
      </c>
      <c r="D18" s="37">
        <f>337105.1+363.9+729.2+15.5+327.8+10035.9+3545.6+2688.8+857.2+448.5+1785.9</f>
        <v>357903.4</v>
      </c>
      <c r="E18" s="3">
        <f>D18/D154*100</f>
        <v>19.050884274136802</v>
      </c>
      <c r="F18" s="3">
        <f>D18/B18*100</f>
        <v>98.60931602594182</v>
      </c>
      <c r="G18" s="3">
        <f t="shared" si="0"/>
        <v>88.13251221568056</v>
      </c>
      <c r="H18" s="37">
        <f>B18-D18</f>
        <v>5047.499999999942</v>
      </c>
      <c r="I18" s="37">
        <f t="shared" si="1"/>
        <v>48193.49999999994</v>
      </c>
      <c r="J18" s="152"/>
      <c r="K18" s="153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</f>
        <v>212465.5</v>
      </c>
      <c r="E19" s="132">
        <f>D19/D18*100</f>
        <v>59.36392333797331</v>
      </c>
      <c r="F19" s="132">
        <f t="shared" si="3"/>
        <v>100.21153964068918</v>
      </c>
      <c r="G19" s="132">
        <f t="shared" si="0"/>
        <v>93.30456304855524</v>
      </c>
      <c r="H19" s="131">
        <f t="shared" si="2"/>
        <v>-448.5</v>
      </c>
      <c r="I19" s="131">
        <f t="shared" si="1"/>
        <v>15246.299999999988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2"/>
      <c r="K24" s="153">
        <f>C24-B24</f>
        <v>0</v>
      </c>
    </row>
    <row r="25" spans="1:11" s="151" customFormat="1" ht="18.75" thickBot="1">
      <c r="A25" s="92" t="s">
        <v>27</v>
      </c>
      <c r="B25" s="115">
        <f>B18</f>
        <v>362950.89999999997</v>
      </c>
      <c r="C25" s="115">
        <f>C18</f>
        <v>406096.89999999997</v>
      </c>
      <c r="D25" s="115">
        <f>D18</f>
        <v>357903.4</v>
      </c>
      <c r="E25" s="96">
        <f>D25/D18*100</f>
        <v>100</v>
      </c>
      <c r="F25" s="96">
        <f t="shared" si="3"/>
        <v>98.60931602594182</v>
      </c>
      <c r="G25" s="96">
        <f t="shared" si="0"/>
        <v>88.13251221568056</v>
      </c>
      <c r="H25" s="94">
        <f t="shared" si="2"/>
        <v>5047.499999999942</v>
      </c>
      <c r="I25" s="94">
        <f t="shared" si="1"/>
        <v>48193.49999999994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</f>
        <v>21567.000000000007</v>
      </c>
      <c r="E33" s="3">
        <f>D33/D154*100</f>
        <v>1.1479925061910798</v>
      </c>
      <c r="F33" s="3">
        <f>D33/B33*100</f>
        <v>96.40563047860859</v>
      </c>
      <c r="G33" s="3">
        <f t="shared" si="0"/>
        <v>86.72068195983036</v>
      </c>
      <c r="H33" s="37">
        <f t="shared" si="2"/>
        <v>804.0999999999949</v>
      </c>
      <c r="I33" s="37">
        <f t="shared" si="1"/>
        <v>3302.499999999989</v>
      </c>
      <c r="J33" s="152"/>
      <c r="K33" s="153"/>
    </row>
    <row r="34" spans="1:11" s="151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6">
        <f>D34/D33*100</f>
        <v>53.53595771317289</v>
      </c>
      <c r="F34" s="96">
        <f t="shared" si="3"/>
        <v>97.30980253343785</v>
      </c>
      <c r="G34" s="96">
        <f t="shared" si="0"/>
        <v>89.18248806636491</v>
      </c>
      <c r="H34" s="94">
        <f t="shared" si="2"/>
        <v>319.2000000000007</v>
      </c>
      <c r="I34" s="94">
        <f t="shared" si="1"/>
        <v>1400.5</v>
      </c>
      <c r="J34" s="152"/>
      <c r="K34" s="153"/>
    </row>
    <row r="35" spans="1:11" s="151" customFormat="1" ht="18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0.2763481244493902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2"/>
      <c r="K35" s="153"/>
    </row>
    <row r="36" spans="1:11" s="151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0.3+11.3+141.7+12.6+0.9+12.9+1.3+0.5+169.4+1.1+0.1+0.4+11.3+166.1+3.8+5.1+2.9+0.2+0.5+11.9+319.9+44.3+12.2+0.9-0.2+8.4+29.5+8.6+0.2+7.6+0.4+4.3+0.1+0.3+7.8+4.8+0.2+5.5+2.5+0.2+2.6+6.1+6.3+1.5+8+80.1+21+1.6</f>
        <v>1138.9999999999998</v>
      </c>
      <c r="E36" s="96">
        <f>D36/D33*100</f>
        <v>5.281216673621734</v>
      </c>
      <c r="F36" s="96">
        <f t="shared" si="3"/>
        <v>77.20986984815616</v>
      </c>
      <c r="G36" s="96">
        <f t="shared" si="0"/>
        <v>63.88109927089174</v>
      </c>
      <c r="H36" s="94">
        <f t="shared" si="2"/>
        <v>336.2000000000005</v>
      </c>
      <c r="I36" s="94">
        <f t="shared" si="1"/>
        <v>644.0000000000002</v>
      </c>
      <c r="J36" s="152"/>
      <c r="K36" s="153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</f>
        <v>796.8999999999999</v>
      </c>
      <c r="E37" s="101">
        <f>D37/D33*100</f>
        <v>3.6949969861362244</v>
      </c>
      <c r="F37" s="101">
        <f t="shared" si="3"/>
        <v>99.98745294855708</v>
      </c>
      <c r="G37" s="101">
        <f t="shared" si="0"/>
        <v>79.05753968253967</v>
      </c>
      <c r="H37" s="98">
        <f t="shared" si="2"/>
        <v>0.10000000000013642</v>
      </c>
      <c r="I37" s="98">
        <f t="shared" si="1"/>
        <v>211.10000000000014</v>
      </c>
      <c r="J37" s="147"/>
      <c r="K37" s="153"/>
      <c r="L37" s="127"/>
    </row>
    <row r="38" spans="1:11" s="151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</f>
        <v>84.4</v>
      </c>
      <c r="E38" s="96">
        <f>D38/D33*100</f>
        <v>0.3913386191867203</v>
      </c>
      <c r="F38" s="96">
        <f t="shared" si="3"/>
        <v>100</v>
      </c>
      <c r="G38" s="96">
        <f t="shared" si="0"/>
        <v>94.30167597765364</v>
      </c>
      <c r="H38" s="94">
        <f t="shared" si="2"/>
        <v>0</v>
      </c>
      <c r="I38" s="94">
        <f t="shared" si="1"/>
        <v>5.099999999999994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7941.000000000007</v>
      </c>
      <c r="E39" s="96">
        <f>D39/D33*100</f>
        <v>36.820141883433045</v>
      </c>
      <c r="F39" s="96">
        <f t="shared" si="3"/>
        <v>98.16307357594945</v>
      </c>
      <c r="G39" s="96">
        <f t="shared" si="0"/>
        <v>88.61437514646326</v>
      </c>
      <c r="H39" s="94">
        <f>B39-D39</f>
        <v>148.5999999999931</v>
      </c>
      <c r="I39" s="94">
        <f t="shared" si="1"/>
        <v>1020.2999999999884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63.9+1.1+0.6+70.8+0.5+48+6.7+2+13.7+10.4+20.2+0.7+37.4+27+181.7+0.2+2.1+7.5+10+0.2+3.3+24.2+12.6+1.5+22+2.4+8+14.4+3.9+1.2+1.7+0.1+3+13.7+46.4+0.8+12.3+4.5+8.5+7.8+2.1+0.8</f>
        <v>699.8999999999999</v>
      </c>
      <c r="E43" s="3">
        <f>D43/D154*100</f>
        <v>0.0372550635268297</v>
      </c>
      <c r="F43" s="3">
        <f>D43/B43*100</f>
        <v>45.81996726677577</v>
      </c>
      <c r="G43" s="3">
        <f t="shared" si="0"/>
        <v>43.91116130246564</v>
      </c>
      <c r="H43" s="37">
        <f t="shared" si="2"/>
        <v>827.6000000000001</v>
      </c>
      <c r="I43" s="37">
        <f t="shared" si="1"/>
        <v>894.0000000000002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237.1+562.8+52.3+349.2+679.9+375.9+891+78.3+327.4+13.5+670.2+386.5+179.9+781.7-0.1+25.5+366.5+16.5+692.2+3.8+389.3+707.6+15.1+379.9+4.5+611.9+360.8+661.9+337.6+11.6+789.6+30.4+326.3+16.1+743.8+7.3+75</f>
        <v>12158.799999999997</v>
      </c>
      <c r="E45" s="3">
        <f>D45/D154*100</f>
        <v>0.6472022666238277</v>
      </c>
      <c r="F45" s="3">
        <f>D45/B45*100</f>
        <v>98.63871627212693</v>
      </c>
      <c r="G45" s="3">
        <f aca="true" t="shared" si="5" ref="G45:G76">D45/C45*100</f>
        <v>89.55901092344747</v>
      </c>
      <c r="H45" s="37">
        <f>B45-D45</f>
        <v>167.8000000000029</v>
      </c>
      <c r="I45" s="37">
        <f aca="true" t="shared" si="6" ref="I45:I77">C45-D45</f>
        <v>1417.5000000000018</v>
      </c>
      <c r="J45" s="152"/>
      <c r="K45" s="153"/>
    </row>
    <row r="46" spans="1:11" s="151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</f>
        <v>11143</v>
      </c>
      <c r="E46" s="96">
        <f>D46/D45*100</f>
        <v>91.64555712734811</v>
      </c>
      <c r="F46" s="96">
        <f aca="true" t="shared" si="7" ref="F46:F74">D46/B46*100</f>
        <v>99.05241075238233</v>
      </c>
      <c r="G46" s="96">
        <f t="shared" si="5"/>
        <v>90.91576645670834</v>
      </c>
      <c r="H46" s="94">
        <f aca="true" t="shared" si="8" ref="H46:H74">B46-D46</f>
        <v>106.59999999999854</v>
      </c>
      <c r="I46" s="94">
        <f t="shared" si="6"/>
        <v>1113.3999999999996</v>
      </c>
      <c r="J46" s="152"/>
      <c r="K46" s="153"/>
    </row>
    <row r="47" spans="1:11" s="151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0.011514294173767151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2"/>
      <c r="K47" s="153"/>
    </row>
    <row r="48" spans="1:11" s="151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</f>
        <v>60</v>
      </c>
      <c r="E48" s="96">
        <f>D48/D45*100</f>
        <v>0.49346975030430645</v>
      </c>
      <c r="F48" s="96">
        <f t="shared" si="7"/>
        <v>76.23888182973316</v>
      </c>
      <c r="G48" s="96">
        <f t="shared" si="5"/>
        <v>60.66734074823054</v>
      </c>
      <c r="H48" s="94">
        <f t="shared" si="8"/>
        <v>18.700000000000003</v>
      </c>
      <c r="I48" s="94">
        <f t="shared" si="6"/>
        <v>38.900000000000006</v>
      </c>
      <c r="J48" s="152"/>
      <c r="K48" s="153"/>
    </row>
    <row r="49" spans="1:11" s="151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7.3+51.9+12.7-0.1+54.5+131.2+49.5+2.4+7.9+11.2+178.3+0.4+4.1+0.1+0.6+1.4+0.5+0.8+4.5+4.5+1+5+1.4+9.1+16+0.1+15.9+3.2+7.3+60.9</f>
        <v>643.5999999999999</v>
      </c>
      <c r="E49" s="96">
        <f>D49/D45*100</f>
        <v>5.293285521597527</v>
      </c>
      <c r="F49" s="96">
        <f t="shared" si="7"/>
        <v>94.02483564645725</v>
      </c>
      <c r="G49" s="96">
        <f t="shared" si="5"/>
        <v>73.15298931575357</v>
      </c>
      <c r="H49" s="94">
        <f t="shared" si="8"/>
        <v>40.90000000000009</v>
      </c>
      <c r="I49" s="94">
        <f t="shared" si="6"/>
        <v>236.20000000000005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310.79999999999757</v>
      </c>
      <c r="E50" s="96">
        <f>D50/D45*100</f>
        <v>2.5561733065762873</v>
      </c>
      <c r="F50" s="96">
        <f t="shared" si="7"/>
        <v>99.51969260326473</v>
      </c>
      <c r="G50" s="96">
        <f t="shared" si="5"/>
        <v>91.49249337650804</v>
      </c>
      <c r="H50" s="94">
        <f t="shared" si="8"/>
        <v>1.5000000000042633</v>
      </c>
      <c r="I50" s="94">
        <f t="shared" si="6"/>
        <v>28.900000000002137</v>
      </c>
      <c r="J50" s="152"/>
      <c r="K50" s="153"/>
    </row>
    <row r="51" spans="1:11" ht="18.75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</f>
        <v>29888.699999999993</v>
      </c>
      <c r="E51" s="3">
        <f>D51/D154*100</f>
        <v>1.5909493030923774</v>
      </c>
      <c r="F51" s="3">
        <f>D51/B51*100</f>
        <v>87.05886122406177</v>
      </c>
      <c r="G51" s="3">
        <f t="shared" si="5"/>
        <v>79.20557775681318</v>
      </c>
      <c r="H51" s="37">
        <f>B51-D51</f>
        <v>4442.900000000005</v>
      </c>
      <c r="I51" s="37">
        <f t="shared" si="6"/>
        <v>7846.900000000005</v>
      </c>
      <c r="J51" s="152"/>
      <c r="K51" s="153"/>
    </row>
    <row r="52" spans="1:11" s="151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632.9+34.3+767.3+737.6+710.6+649.6+792.4+1.6+643.1+825.6+650.1+947+1196.1+785.4+658.1+439+623.6+358.8+550.5+716.3+1140.3+694.7+845.6+818.5+1013.9+10.9</f>
        <v>17243.800000000003</v>
      </c>
      <c r="E52" s="96">
        <f>D52/D51*100</f>
        <v>57.693375757393284</v>
      </c>
      <c r="F52" s="96">
        <f t="shared" si="7"/>
        <v>93.21224897970217</v>
      </c>
      <c r="G52" s="96">
        <f t="shared" si="5"/>
        <v>85.40931964972064</v>
      </c>
      <c r="H52" s="94">
        <f t="shared" si="8"/>
        <v>1255.699999999997</v>
      </c>
      <c r="I52" s="94">
        <f t="shared" si="6"/>
        <v>2945.7999999999993</v>
      </c>
      <c r="J52" s="152"/>
      <c r="K52" s="153"/>
    </row>
    <row r="53" spans="1:11" s="151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1+1.7+1.2+5.3+1.4</f>
        <v>10.6</v>
      </c>
      <c r="E53" s="96">
        <f>D53/D51*100</f>
        <v>0.03546490814254217</v>
      </c>
      <c r="F53" s="96">
        <f>D53/B53*100</f>
        <v>69.28104575163398</v>
      </c>
      <c r="G53" s="96">
        <f t="shared" si="5"/>
        <v>69.35198421915226</v>
      </c>
      <c r="H53" s="94">
        <f t="shared" si="8"/>
        <v>4.700000000000001</v>
      </c>
      <c r="I53" s="94">
        <f t="shared" si="6"/>
        <v>4.68435</v>
      </c>
      <c r="J53" s="152"/>
      <c r="K53" s="153"/>
    </row>
    <row r="54" spans="1:11" s="151" customFormat="1" ht="18">
      <c r="A54" s="92" t="s">
        <v>1</v>
      </c>
      <c r="B54" s="114">
        <f>869.1+155.2</f>
        <v>1024.3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0.2+4.2+9+4.7+9.6+6.3+43.2+2.7+18.4+3.8+23.8+5.3+12.2+43.2+26.7+3.8+22.4+0.4+59.7+30.3+3.3+19.2+7+2.9+21+4.4-0.4+4.8+2.2+3.6+32.5+6.4+7.8+23.5+0.7+4.2+10.2+2.2+1.8+2+15.6+1.8+2.2+4.1+5.9+16.2+64.8+35.5+24.1+15+22.2+8.7+11.7+6.3+2.8+26.7+2.5+28.1+19.5+17.9+41.9</f>
        <v>862.7</v>
      </c>
      <c r="E54" s="96">
        <f>D54/D51*100</f>
        <v>2.886375118355767</v>
      </c>
      <c r="F54" s="96">
        <f t="shared" si="7"/>
        <v>84.2233720589671</v>
      </c>
      <c r="G54" s="96">
        <f t="shared" si="5"/>
        <v>78.88624725676665</v>
      </c>
      <c r="H54" s="94">
        <f t="shared" si="8"/>
        <v>161.5999999999999</v>
      </c>
      <c r="I54" s="94">
        <f t="shared" si="6"/>
        <v>230.89999999999986</v>
      </c>
      <c r="J54" s="152"/>
      <c r="K54" s="153"/>
    </row>
    <row r="55" spans="1:11" s="151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</f>
        <v>654.5</v>
      </c>
      <c r="E55" s="96">
        <f>D55/D51*100</f>
        <v>2.18979079049942</v>
      </c>
      <c r="F55" s="96">
        <f t="shared" si="7"/>
        <v>58.6364450815266</v>
      </c>
      <c r="G55" s="96">
        <f t="shared" si="5"/>
        <v>53.65193868349864</v>
      </c>
      <c r="H55" s="94">
        <f t="shared" si="8"/>
        <v>461.70000000000005</v>
      </c>
      <c r="I55" s="94">
        <f t="shared" si="6"/>
        <v>565.4000000000001</v>
      </c>
      <c r="J55" s="152"/>
      <c r="K55" s="153"/>
    </row>
    <row r="56" spans="1:11" s="151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</f>
        <v>1202</v>
      </c>
      <c r="E56" s="96">
        <f>D56/D51*100</f>
        <v>4.021586753522235</v>
      </c>
      <c r="F56" s="96">
        <f>D56/B56*100</f>
        <v>99.3388429752066</v>
      </c>
      <c r="G56" s="96">
        <f>D56/C56*100</f>
        <v>91.06060606060606</v>
      </c>
      <c r="H56" s="94">
        <f t="shared" si="8"/>
        <v>8</v>
      </c>
      <c r="I56" s="94">
        <f t="shared" si="6"/>
        <v>118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13897.215649999996</v>
      </c>
      <c r="D57" s="115">
        <f>D51-D52-D55-D54-D53-D56</f>
        <v>9915.09999999999</v>
      </c>
      <c r="E57" s="96">
        <f>D57/D51*100</f>
        <v>33.17340667208675</v>
      </c>
      <c r="F57" s="96">
        <f t="shared" si="7"/>
        <v>79.5352269719162</v>
      </c>
      <c r="G57" s="96">
        <f t="shared" si="5"/>
        <v>71.34594619318577</v>
      </c>
      <c r="H57" s="94">
        <f>B57-D57</f>
        <v>2551.20000000001</v>
      </c>
      <c r="I57" s="94">
        <f>C57-D57</f>
        <v>3982.115650000007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</f>
        <v>7671.9</v>
      </c>
      <c r="E59" s="3">
        <f>D59/D154*100</f>
        <v>0.4083685124610443</v>
      </c>
      <c r="F59" s="3">
        <f>D59/B59*100</f>
        <v>82.99059961273434</v>
      </c>
      <c r="G59" s="3">
        <f t="shared" si="5"/>
        <v>79.94393847821102</v>
      </c>
      <c r="H59" s="37">
        <f>B59-D59</f>
        <v>1572.3999999999996</v>
      </c>
      <c r="I59" s="37">
        <f t="shared" si="6"/>
        <v>1924.7000000000007</v>
      </c>
      <c r="J59" s="152"/>
      <c r="K59" s="153"/>
    </row>
    <row r="60" spans="1:11" s="151" customFormat="1" ht="18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77.7+79.1+76.9+40.5+47.3+155.9+45+29.2+85.8+95.3+38.3+30.7+89.8+79.1+80.7+178.9+50.9+35.4+119.2+73+83.9+167.9+42.3+43+65+68.5+34.6+47.8+164.9+73.8+172.5+81.2+83.4+72.9+4.4</f>
        <v>2714.8000000000006</v>
      </c>
      <c r="E60" s="96">
        <f>D60/D59*100</f>
        <v>35.386279800310234</v>
      </c>
      <c r="F60" s="96">
        <f t="shared" si="7"/>
        <v>94.85342930016424</v>
      </c>
      <c r="G60" s="96">
        <f t="shared" si="5"/>
        <v>87.02118793473734</v>
      </c>
      <c r="H60" s="94">
        <f t="shared" si="8"/>
        <v>147.29999999999927</v>
      </c>
      <c r="I60" s="94">
        <f t="shared" si="6"/>
        <v>404.8999999999992</v>
      </c>
      <c r="J60" s="152"/>
      <c r="K60" s="153"/>
    </row>
    <row r="61" spans="1:11" s="151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5.097824528474042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2"/>
      <c r="K61" s="153"/>
    </row>
    <row r="62" spans="1:11" s="151" customFormat="1" ht="18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10.9+43.2+13-3+39.2+5.7+50.2+3.5+0.2+29.7+2.5+1.8+22+0.1+0.7+2.1+0.1+0.1+2.2+0.1+0.1+2.1+1.2+0.5+0.1+0.6+16.3+0.1+1.9+0.2+25.9</f>
        <v>273.2999999999999</v>
      </c>
      <c r="E62" s="96">
        <f>D62/D59*100</f>
        <v>3.562350916982754</v>
      </c>
      <c r="F62" s="96">
        <f t="shared" si="7"/>
        <v>76.81281618887013</v>
      </c>
      <c r="G62" s="96">
        <f t="shared" si="5"/>
        <v>69.41833883667765</v>
      </c>
      <c r="H62" s="94">
        <f t="shared" si="8"/>
        <v>82.50000000000011</v>
      </c>
      <c r="I62" s="94">
        <f t="shared" si="6"/>
        <v>120.40000000000009</v>
      </c>
      <c r="J62" s="152"/>
      <c r="K62" s="153"/>
    </row>
    <row r="63" spans="1:11" s="151" customFormat="1" ht="18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46.70811663342849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709.2999999999982</v>
      </c>
      <c r="E64" s="96">
        <f>D64/D59*100</f>
        <v>9.245428120804473</v>
      </c>
      <c r="F64" s="96">
        <f t="shared" si="7"/>
        <v>92.51336898395719</v>
      </c>
      <c r="G64" s="96">
        <f t="shared" si="5"/>
        <v>86.13236187006653</v>
      </c>
      <c r="H64" s="94">
        <f t="shared" si="8"/>
        <v>57.40000000000009</v>
      </c>
      <c r="I64" s="94">
        <f t="shared" si="6"/>
        <v>114.2000000000022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0.012083011030990635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2"/>
      <c r="K69" s="153"/>
    </row>
    <row r="70" spans="1:11" s="151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2"/>
      <c r="K70" s="153"/>
    </row>
    <row r="71" spans="1:11" s="151" customFormat="1" ht="18.75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</f>
        <v>204055.2</v>
      </c>
      <c r="D90" s="37">
        <f>163043.6+2929.1+4743+0.1+24.6+255.3+62.3+21.8+32.8+6.6+402.7+1480.2+3226+109.1+17.7+22.1+585.8+20.3+65+7.6+6.1+2192.3+4645.9+2095+0.4+0.2+79.2+340.9+68.6+54.4+50.2</f>
        <v>186588.90000000002</v>
      </c>
      <c r="E90" s="3">
        <f>D90/D154*100</f>
        <v>9.931963598944531</v>
      </c>
      <c r="F90" s="3">
        <f aca="true" t="shared" si="11" ref="F90:F96">D90/B90*100</f>
        <v>98.39718016772814</v>
      </c>
      <c r="G90" s="3">
        <f t="shared" si="9"/>
        <v>91.44040436117287</v>
      </c>
      <c r="H90" s="37">
        <f aca="true" t="shared" si="12" ref="H90:H96">B90-D90</f>
        <v>3039.399999999994</v>
      </c>
      <c r="I90" s="37">
        <f t="shared" si="10"/>
        <v>17466.29999999999</v>
      </c>
      <c r="J90" s="152"/>
      <c r="K90" s="153"/>
    </row>
    <row r="91" spans="1:11" s="151" customFormat="1" ht="21.75" customHeight="1">
      <c r="A91" s="92" t="s">
        <v>3</v>
      </c>
      <c r="B91" s="114">
        <f>163944.6+273.6+100-321+12937.7+490+80</f>
        <v>177504.90000000002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</f>
        <v>175690.41000000006</v>
      </c>
      <c r="E91" s="96">
        <f>D91/D90*100</f>
        <v>94.15908984939621</v>
      </c>
      <c r="F91" s="96">
        <f t="shared" si="11"/>
        <v>98.9777803316979</v>
      </c>
      <c r="G91" s="96">
        <f t="shared" si="9"/>
        <v>92.49137024731871</v>
      </c>
      <c r="H91" s="94">
        <f t="shared" si="12"/>
        <v>1814.4899999999616</v>
      </c>
      <c r="I91" s="94">
        <f t="shared" si="10"/>
        <v>14262.889999999927</v>
      </c>
      <c r="K91" s="153"/>
    </row>
    <row r="92" spans="1:11" s="151" customFormat="1" ht="18">
      <c r="A92" s="92" t="s">
        <v>25</v>
      </c>
      <c r="B92" s="114">
        <f>2081.4-200+447.3-40</f>
        <v>2288.7000000000003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57.2+3.4+167+1.4+0.3+83.4+86.9+53.1+5.3+4.7+17+71.3+284.2+22.2+4.8+1.6+54.8+7+38.2+1.9+190+51.9+21+0.9+36.9+5.5+20.1+0.9+46.6+43.3-17.3+22+2.1+65.9+0.7+4.5+1+37+52.4+38.3+64.1+5+1.1+50.5+3.4+14.9+1.4+1.3+61.1+6.3+24</f>
        <v>1822.5000000000002</v>
      </c>
      <c r="E92" s="96">
        <f>D92/D90*100</f>
        <v>0.9767462051601141</v>
      </c>
      <c r="F92" s="96">
        <f t="shared" si="11"/>
        <v>79.63035784506488</v>
      </c>
      <c r="G92" s="96">
        <f t="shared" si="9"/>
        <v>65.64255870911973</v>
      </c>
      <c r="H92" s="94">
        <f t="shared" si="12"/>
        <v>466.20000000000005</v>
      </c>
      <c r="I92" s="94">
        <f t="shared" si="10"/>
        <v>953.8999999999999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9834.699999999993</v>
      </c>
      <c r="C94" s="115">
        <f>C90-C91-C92-C93</f>
        <v>11325.500000000024</v>
      </c>
      <c r="D94" s="115">
        <f>D90-D91-D92-D93</f>
        <v>9075.989999999962</v>
      </c>
      <c r="E94" s="96">
        <f>D94/D90*100</f>
        <v>4.8641639454436785</v>
      </c>
      <c r="F94" s="96">
        <f t="shared" si="11"/>
        <v>92.2853772865463</v>
      </c>
      <c r="G94" s="96">
        <f>D94/C94*100</f>
        <v>80.13765396671178</v>
      </c>
      <c r="H94" s="94">
        <f t="shared" si="12"/>
        <v>758.7100000000319</v>
      </c>
      <c r="I94" s="94">
        <f>C94-D94</f>
        <v>2249.510000000062</v>
      </c>
      <c r="K94" s="153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</f>
        <v>86973.3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</f>
        <v>39518.600000000006</v>
      </c>
      <c r="E95" s="75">
        <f>D95/D154*100</f>
        <v>2.103540439336152</v>
      </c>
      <c r="F95" s="77">
        <f t="shared" si="11"/>
        <v>97.51057923632102</v>
      </c>
      <c r="G95" s="74">
        <f>D95/C95*100</f>
        <v>45.43762281067868</v>
      </c>
      <c r="H95" s="78">
        <f t="shared" si="12"/>
        <v>1008.8999999999942</v>
      </c>
      <c r="I95" s="80">
        <f>C95-D95</f>
        <v>47454.7</v>
      </c>
      <c r="J95" s="152"/>
      <c r="K95" s="153"/>
    </row>
    <row r="96" spans="1:11" s="151" customFormat="1" ht="18.75" thickBot="1">
      <c r="A96" s="117" t="s">
        <v>83</v>
      </c>
      <c r="B96" s="118">
        <v>10114.6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194.6+1234+3.4+0.5+79.6+1026.4+0.7+86.4+939.3+4.2+87.7+624.7+8+489.4+90.3+1.9+597.9+5.5+67.2+2.1+31.9+0.2+90.5+32.4+530.2+66+90.3+454.6+5.4+212.8+729.6+32.4+38.7+3.5+1+0.1+88.2+719.7+5.7+3.5+34.6+90.6+1035.4+1.6-0.1+1.4+37.3+88.3+1136.4+1.1</f>
        <v>11107.099999999997</v>
      </c>
      <c r="E96" s="121">
        <f>D96/D95*100</f>
        <v>28.10600577955696</v>
      </c>
      <c r="F96" s="122">
        <f t="shared" si="11"/>
        <v>109.81254819765485</v>
      </c>
      <c r="G96" s="123">
        <f>D96/C96*100</f>
        <v>86.6780602768803</v>
      </c>
      <c r="H96" s="124">
        <f t="shared" si="12"/>
        <v>-992.4999999999964</v>
      </c>
      <c r="I96" s="113">
        <f>C96-D96</f>
        <v>1707.100000000004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</f>
        <v>10764.3</v>
      </c>
      <c r="E102" s="16">
        <f>D102/D154*100</f>
        <v>0.5729742539246365</v>
      </c>
      <c r="F102" s="16">
        <f>D102/B102*100</f>
        <v>93.56599591464209</v>
      </c>
      <c r="G102" s="16">
        <f aca="true" t="shared" si="14" ref="G102:G152">D102/C102*100</f>
        <v>77.39534950604678</v>
      </c>
      <c r="H102" s="62">
        <f aca="true" t="shared" si="15" ref="H102:H108">B102-D102</f>
        <v>740.2000000000007</v>
      </c>
      <c r="I102" s="62">
        <f aca="true" t="shared" si="16" ref="I102:I152">C102-D102</f>
        <v>3143.9000000000015</v>
      </c>
      <c r="J102" s="147"/>
      <c r="K102" s="153"/>
    </row>
    <row r="103" spans="1:11" s="151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</f>
        <v>295.49999999999994</v>
      </c>
      <c r="E103" s="108">
        <f>D103/D102*100</f>
        <v>2.745185474206404</v>
      </c>
      <c r="F103" s="96">
        <f>D103/B103*100</f>
        <v>90.25656689065362</v>
      </c>
      <c r="G103" s="108">
        <f>D103/C103*100</f>
        <v>81.22594832325451</v>
      </c>
      <c r="H103" s="107">
        <f t="shared" si="15"/>
        <v>31.90000000000009</v>
      </c>
      <c r="I103" s="107">
        <f t="shared" si="16"/>
        <v>68.30000000000007</v>
      </c>
      <c r="J103" s="152"/>
      <c r="K103" s="153"/>
    </row>
    <row r="104" spans="1:11" s="151" customFormat="1" ht="18">
      <c r="A104" s="109" t="s">
        <v>48</v>
      </c>
      <c r="B104" s="93">
        <f>9329.9-100+615.5-461</f>
        <v>9384.4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</f>
        <v>9099.499999999996</v>
      </c>
      <c r="E104" s="96">
        <f>D104/D102*100</f>
        <v>84.534061666806</v>
      </c>
      <c r="F104" s="96">
        <f aca="true" t="shared" si="17" ref="F104:F152">D104/B104*100</f>
        <v>96.96411065171984</v>
      </c>
      <c r="G104" s="96">
        <f t="shared" si="14"/>
        <v>85.6512203616374</v>
      </c>
      <c r="H104" s="94">
        <f t="shared" si="15"/>
        <v>284.9000000000033</v>
      </c>
      <c r="I104" s="94">
        <f t="shared" si="16"/>
        <v>1524.4000000000033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1792.7000000000007</v>
      </c>
      <c r="C106" s="111">
        <f>C102-C103-C104</f>
        <v>2920.500000000002</v>
      </c>
      <c r="D106" s="111">
        <f>D102-D103-D104</f>
        <v>1369.300000000003</v>
      </c>
      <c r="E106" s="112">
        <f>D106/D102*100</f>
        <v>12.720752858987607</v>
      </c>
      <c r="F106" s="112">
        <f t="shared" si="17"/>
        <v>76.38199364087703</v>
      </c>
      <c r="G106" s="112">
        <f t="shared" si="14"/>
        <v>46.88580722479034</v>
      </c>
      <c r="H106" s="113">
        <f t="shared" si="15"/>
        <v>423.3999999999978</v>
      </c>
      <c r="I106" s="113">
        <f t="shared" si="16"/>
        <v>1551.199999999999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578004.5999999999</v>
      </c>
      <c r="D107" s="64">
        <f>SUM(D108:D151)-D115-D120+D152-D142-D143-D109-D112-D123-D124-D140-D133-D131-D138-D118</f>
        <v>495803.80000000005</v>
      </c>
      <c r="E107" s="65">
        <f>D107/D154*100</f>
        <v>26.391201694304296</v>
      </c>
      <c r="F107" s="65">
        <f>D107/B107*100</f>
        <v>95.79952038902303</v>
      </c>
      <c r="G107" s="65">
        <f t="shared" si="14"/>
        <v>85.77852148581519</v>
      </c>
      <c r="H107" s="64">
        <f t="shared" si="15"/>
        <v>21739.292060000065</v>
      </c>
      <c r="I107" s="64">
        <f t="shared" si="16"/>
        <v>82200.79999999981</v>
      </c>
      <c r="J107" s="144"/>
      <c r="K107" s="153"/>
      <c r="L107" s="86"/>
    </row>
    <row r="108" spans="1:12" s="151" customFormat="1" ht="37.5">
      <c r="A108" s="87" t="s">
        <v>52</v>
      </c>
      <c r="B108" s="141">
        <f>3293.6+593</f>
        <v>3886.6</v>
      </c>
      <c r="C108" s="138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</f>
        <v>2567.2000000000003</v>
      </c>
      <c r="E108" s="89">
        <f>D108/D107*100</f>
        <v>0.5177854627173087</v>
      </c>
      <c r="F108" s="89">
        <f t="shared" si="17"/>
        <v>66.05259095353266</v>
      </c>
      <c r="G108" s="89">
        <f t="shared" si="14"/>
        <v>57.573446961202066</v>
      </c>
      <c r="H108" s="90">
        <f t="shared" si="15"/>
        <v>1319.3999999999996</v>
      </c>
      <c r="I108" s="90">
        <f t="shared" si="16"/>
        <v>1891.7999999999997</v>
      </c>
      <c r="K108" s="153"/>
      <c r="L108" s="91"/>
    </row>
    <row r="109" spans="1:12" s="151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47.8+0.9+59.7+88.3+0.1+59.2+38.8+107.4+24+91.1+38+42.5+2+31.4+47.6+36.5-21.6+46.3+2.4+36.1+37.9+4+3.5+46.3+43.8</f>
        <v>913.9999999999999</v>
      </c>
      <c r="E109" s="96">
        <f>D109/D108*100</f>
        <v>35.60299158616391</v>
      </c>
      <c r="F109" s="96">
        <f t="shared" si="17"/>
        <v>52.89964116217154</v>
      </c>
      <c r="G109" s="96">
        <f t="shared" si="14"/>
        <v>45.81453634085212</v>
      </c>
      <c r="H109" s="94">
        <f aca="true" t="shared" si="18" ref="H109:H152">B109-D109</f>
        <v>813.8000000000003</v>
      </c>
      <c r="I109" s="94">
        <f t="shared" si="16"/>
        <v>1081</v>
      </c>
      <c r="K109" s="153"/>
      <c r="L109" s="91"/>
    </row>
    <row r="110" spans="1:12" s="151" customFormat="1" ht="34.5" customHeight="1" hidden="1">
      <c r="A110" s="97" t="s">
        <v>78</v>
      </c>
      <c r="B110" s="140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>
      <c r="A111" s="97" t="s">
        <v>93</v>
      </c>
      <c r="B111" s="142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3"/>
      <c r="L111" s="91"/>
    </row>
    <row r="112" spans="1:12" s="151" customFormat="1" ht="18.75" hidden="1">
      <c r="A112" s="92" t="s">
        <v>25</v>
      </c>
      <c r="B112" s="139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>
      <c r="A113" s="97" t="s">
        <v>89</v>
      </c>
      <c r="B113" s="142">
        <v>64.296</v>
      </c>
      <c r="C113" s="90">
        <v>64.3</v>
      </c>
      <c r="D113" s="88">
        <f>6.8+7+3.6+16.9+0.1+11+1+17.9</f>
        <v>64.3</v>
      </c>
      <c r="E113" s="89">
        <f>D113/D107*100</f>
        <v>0.012968839690216167</v>
      </c>
      <c r="F113" s="89">
        <f t="shared" si="17"/>
        <v>100.00622122682591</v>
      </c>
      <c r="G113" s="89">
        <f t="shared" si="14"/>
        <v>100</v>
      </c>
      <c r="H113" s="90">
        <f t="shared" si="18"/>
        <v>-0.003999999999990678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42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136.4+10+40+6.6+6.1+0.2+177.4+10+1.8+25.1+29.4+48.1+8.1+193.1+10+0.1+17.8+8.8+132.4+79.7+12.6+4.3+3.5+212.4+8.1+0.4+10.8+218.3+5.3+16.4+166.6+54.3+12.8+52.1+1.1+0.2+214.8+15.7+3.7+4.8+133.9+54.7+10.7+6.3+7.4+1.2+219.4+17.7+3.9+0.9+21.1+3.2+4.4+207.3+10.7+3.5</f>
        <v>2665.5999999999995</v>
      </c>
      <c r="E114" s="89">
        <f>D114/D107*100</f>
        <v>0.5376320229897389</v>
      </c>
      <c r="F114" s="89">
        <f t="shared" si="17"/>
        <v>87.77082647349356</v>
      </c>
      <c r="G114" s="89">
        <f t="shared" si="14"/>
        <v>80.49524384719913</v>
      </c>
      <c r="H114" s="90">
        <f t="shared" si="18"/>
        <v>371.40000000000055</v>
      </c>
      <c r="I114" s="90">
        <f t="shared" si="16"/>
        <v>645.9000000000005</v>
      </c>
      <c r="K114" s="153"/>
      <c r="L114" s="91"/>
    </row>
    <row r="115" spans="1:12" s="151" customFormat="1" ht="18.75" hidden="1">
      <c r="A115" s="100" t="s">
        <v>43</v>
      </c>
      <c r="B115" s="13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40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>
      <c r="A117" s="97" t="s">
        <v>47</v>
      </c>
      <c r="B117" s="142">
        <f>200-130</f>
        <v>70</v>
      </c>
      <c r="C117" s="90">
        <f>200-130</f>
        <v>70</v>
      </c>
      <c r="D117" s="88">
        <f>15+40+1.2+1.8+2.6+2.4+2.8</f>
        <v>65.8</v>
      </c>
      <c r="E117" s="89">
        <f>D117/D107*100</f>
        <v>0.013271378718759315</v>
      </c>
      <c r="F117" s="89">
        <f>D117/B117*100</f>
        <v>94</v>
      </c>
      <c r="G117" s="89">
        <f t="shared" si="14"/>
        <v>94</v>
      </c>
      <c r="H117" s="90">
        <f t="shared" si="18"/>
        <v>4.200000000000003</v>
      </c>
      <c r="I117" s="90">
        <f t="shared" si="16"/>
        <v>4.200000000000003</v>
      </c>
      <c r="K117" s="153"/>
      <c r="L117" s="91"/>
    </row>
    <row r="118" spans="1:12" s="151" customFormat="1" ht="18.75">
      <c r="A118" s="100" t="s">
        <v>88</v>
      </c>
      <c r="B118" s="149">
        <v>40</v>
      </c>
      <c r="C118" s="150">
        <v>40</v>
      </c>
      <c r="D118" s="95">
        <v>40</v>
      </c>
      <c r="E118" s="96">
        <f>D118/D117*100</f>
        <v>60.790273556231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42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45.4+9.9+47+6.4+0.4+0.4+45.4+0.4+2.9+45.4+4+6.8+0.4+45.4+0.1+5.8+0.8+0.4+0.8+0.7+13+0.4+5+0.3+0.8+45.4+5+1.1+45.4+0.3+3.7+0.8+3.3+45.4+1.1</f>
        <v>439.80000000000007</v>
      </c>
      <c r="E119" s="89">
        <f>D119/D107*100</f>
        <v>0.08870444316885026</v>
      </c>
      <c r="F119" s="89">
        <f t="shared" si="17"/>
        <v>99.7278911564626</v>
      </c>
      <c r="G119" s="89">
        <f t="shared" si="14"/>
        <v>89.46297803091946</v>
      </c>
      <c r="H119" s="90">
        <f t="shared" si="18"/>
        <v>1.1999999999999318</v>
      </c>
      <c r="I119" s="90">
        <f t="shared" si="16"/>
        <v>51.799999999999955</v>
      </c>
      <c r="K119" s="153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</f>
        <v>363.29999999999995</v>
      </c>
      <c r="E120" s="96">
        <f>D120/D119*100</f>
        <v>82.60572987721689</v>
      </c>
      <c r="F120" s="96">
        <f t="shared" si="17"/>
        <v>99.97248211337369</v>
      </c>
      <c r="G120" s="96">
        <f t="shared" si="14"/>
        <v>88.86986301369862</v>
      </c>
      <c r="H120" s="94">
        <f t="shared" si="18"/>
        <v>0.10000000000002274</v>
      </c>
      <c r="I120" s="94">
        <f t="shared" si="16"/>
        <v>45.50000000000006</v>
      </c>
      <c r="K120" s="153"/>
      <c r="L120" s="91"/>
    </row>
    <row r="121" spans="1:12" s="102" customFormat="1" ht="18.75">
      <c r="A121" s="97" t="s">
        <v>105</v>
      </c>
      <c r="B121" s="142">
        <f>275+22</f>
        <v>297</v>
      </c>
      <c r="C121" s="98">
        <v>317</v>
      </c>
      <c r="D121" s="88">
        <f>3.6+3+7+40</f>
        <v>53.6</v>
      </c>
      <c r="E121" s="89">
        <f>D121/D107*100</f>
        <v>0.010810727953275066</v>
      </c>
      <c r="F121" s="89">
        <f t="shared" si="17"/>
        <v>18.04713804713805</v>
      </c>
      <c r="G121" s="89">
        <f t="shared" si="14"/>
        <v>16.90851735015773</v>
      </c>
      <c r="H121" s="90">
        <f t="shared" si="18"/>
        <v>243.4</v>
      </c>
      <c r="I121" s="90">
        <f t="shared" si="16"/>
        <v>263.4</v>
      </c>
      <c r="K121" s="153"/>
      <c r="L121" s="91"/>
    </row>
    <row r="122" spans="1:13" s="102" customFormat="1" ht="21.75" customHeight="1">
      <c r="A122" s="97" t="s">
        <v>94</v>
      </c>
      <c r="B122" s="142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0.09517877837967356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4"/>
      <c r="K122" s="153"/>
      <c r="L122" s="153"/>
      <c r="M122" s="153"/>
    </row>
    <row r="123" spans="1:12" s="104" customFormat="1" ht="18.75" hidden="1">
      <c r="A123" s="92" t="s">
        <v>80</v>
      </c>
      <c r="B123" s="13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3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42">
        <v>50723.5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1">
        <f>D125/D107*100</f>
        <v>9.626106133111525</v>
      </c>
      <c r="F125" s="89">
        <f t="shared" si="17"/>
        <v>94.09169319940463</v>
      </c>
      <c r="G125" s="89">
        <f t="shared" si="14"/>
        <v>76.34875614488901</v>
      </c>
      <c r="H125" s="90">
        <f t="shared" si="18"/>
        <v>2996.899999999994</v>
      </c>
      <c r="I125" s="90">
        <f t="shared" si="16"/>
        <v>14784.699999999997</v>
      </c>
      <c r="K125" s="153"/>
      <c r="L125" s="91"/>
    </row>
    <row r="126" spans="1:12" s="102" customFormat="1" ht="18.75">
      <c r="A126" s="97" t="s">
        <v>91</v>
      </c>
      <c r="B126" s="142">
        <f>685+10</f>
        <v>695</v>
      </c>
      <c r="C126" s="98">
        <v>700</v>
      </c>
      <c r="D126" s="99">
        <f>9.6+1.5</f>
        <v>11.1</v>
      </c>
      <c r="E126" s="101">
        <f>D126/D107*100</f>
        <v>0.0022387888112192765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3"/>
      <c r="L126" s="91"/>
    </row>
    <row r="127" spans="1:17" s="102" customFormat="1" ht="37.5">
      <c r="A127" s="97" t="s">
        <v>100</v>
      </c>
      <c r="B127" s="142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0.03658705318515106</v>
      </c>
      <c r="F127" s="89">
        <f t="shared" si="17"/>
        <v>40.31111111111112</v>
      </c>
      <c r="G127" s="89">
        <f t="shared" si="14"/>
        <v>40.31111111111112</v>
      </c>
      <c r="H127" s="90">
        <f t="shared" si="18"/>
        <v>268.6</v>
      </c>
      <c r="I127" s="90">
        <f t="shared" si="16"/>
        <v>268.6</v>
      </c>
      <c r="K127" s="153"/>
      <c r="L127" s="91"/>
      <c r="Q127" s="91"/>
    </row>
    <row r="128" spans="1:17" s="102" customFormat="1" ht="37.5">
      <c r="A128" s="97" t="s">
        <v>85</v>
      </c>
      <c r="B128" s="142">
        <v>111.1</v>
      </c>
      <c r="C128" s="98">
        <f>111.1</f>
        <v>111.1</v>
      </c>
      <c r="D128" s="99">
        <f>34.5+22.7</f>
        <v>57.2</v>
      </c>
      <c r="E128" s="101">
        <f>D128/D107*100</f>
        <v>0.011536821621778614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3"/>
      <c r="L128" s="91"/>
      <c r="Q128" s="91"/>
    </row>
    <row r="129" spans="1:12" s="102" customFormat="1" ht="18.75" hidden="1">
      <c r="A129" s="100" t="s">
        <v>83</v>
      </c>
      <c r="B129" s="140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42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7+4.2+0.1+12.3+0.2+7.1+17.8+14.9+1.7+0.1+7.4+7+2.7+3.7+7.1+5.3+31.3+16.4+2.5+1.7+26.7+0.1+13.8+0.1+2.9+6.5+0.6+7+4.8+0.1+17.3+0.5+7.6+29.1+0.2+0.1+7.4+1+0.1+0.2+0.1+0.4+7.4+2.8+0.8+6.9+26.7+15.1+8.8+14.7+0.1+0.2+9.7+46+7.9+0.3+150.5+1.5+9.6+7.4+8.1</f>
        <v>601.6</v>
      </c>
      <c r="E130" s="101">
        <f>D130/D107*100</f>
        <v>0.12133831971437088</v>
      </c>
      <c r="F130" s="89">
        <f t="shared" si="17"/>
        <v>67.08296164139162</v>
      </c>
      <c r="G130" s="89">
        <f t="shared" si="14"/>
        <v>63.86411889596603</v>
      </c>
      <c r="H130" s="90">
        <f t="shared" si="18"/>
        <v>295.19999999999993</v>
      </c>
      <c r="I130" s="90">
        <f t="shared" si="16"/>
        <v>340.4</v>
      </c>
      <c r="K130" s="153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</f>
        <v>275.59999999999997</v>
      </c>
      <c r="E131" s="96">
        <f>D131/D130*100</f>
        <v>45.81117021276595</v>
      </c>
      <c r="F131" s="96">
        <f>D131/B131*100</f>
        <v>55.46387603139464</v>
      </c>
      <c r="G131" s="96">
        <f t="shared" si="14"/>
        <v>53.95458104933437</v>
      </c>
      <c r="H131" s="94">
        <f t="shared" si="18"/>
        <v>221.3</v>
      </c>
      <c r="I131" s="94">
        <f t="shared" si="16"/>
        <v>235.20000000000005</v>
      </c>
      <c r="K131" s="153"/>
      <c r="L131" s="91"/>
      <c r="Q131" s="135"/>
    </row>
    <row r="132" spans="1:12" s="102" customFormat="1" ht="37.5">
      <c r="A132" s="97" t="s">
        <v>103</v>
      </c>
      <c r="B132" s="142">
        <f>395+45</f>
        <v>440</v>
      </c>
      <c r="C132" s="98">
        <v>485</v>
      </c>
      <c r="D132" s="99">
        <f>25+30</f>
        <v>55</v>
      </c>
      <c r="E132" s="101">
        <f>D132/D107*100</f>
        <v>0.011093097713248666</v>
      </c>
      <c r="F132" s="89">
        <f t="shared" si="17"/>
        <v>12.5</v>
      </c>
      <c r="G132" s="89">
        <f t="shared" si="14"/>
        <v>11.34020618556701</v>
      </c>
      <c r="H132" s="90">
        <f t="shared" si="18"/>
        <v>385</v>
      </c>
      <c r="I132" s="90">
        <f t="shared" si="16"/>
        <v>430</v>
      </c>
      <c r="K132" s="153"/>
      <c r="L132" s="91"/>
    </row>
    <row r="133" spans="1:12" s="103" customFormat="1" ht="18.75" hidden="1">
      <c r="A133" s="100" t="s">
        <v>43</v>
      </c>
      <c r="B133" s="13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40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40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42">
        <f>315+35</f>
        <v>350</v>
      </c>
      <c r="C136" s="98">
        <f>383.2+1100</f>
        <v>1483.2</v>
      </c>
      <c r="D136" s="99">
        <f>2.9+1.5+9.7+8.2+0.2-0.4+16+13.6+102.3+20.9+65+5.6+39.4+51.1</f>
        <v>336</v>
      </c>
      <c r="E136" s="101">
        <f>D136/D107*100</f>
        <v>0.06776874239366458</v>
      </c>
      <c r="F136" s="89">
        <f t="shared" si="17"/>
        <v>96</v>
      </c>
      <c r="G136" s="89">
        <f t="shared" si="14"/>
        <v>22.653721682847898</v>
      </c>
      <c r="H136" s="90">
        <f t="shared" si="18"/>
        <v>14</v>
      </c>
      <c r="I136" s="90">
        <f t="shared" si="16"/>
        <v>1147.2</v>
      </c>
      <c r="K136" s="153"/>
      <c r="L136" s="91"/>
    </row>
    <row r="137" spans="1:12" s="102" customFormat="1" ht="39" customHeight="1">
      <c r="A137" s="97" t="s">
        <v>54</v>
      </c>
      <c r="B137" s="142">
        <f>280+40</f>
        <v>320</v>
      </c>
      <c r="C137" s="98">
        <v>350</v>
      </c>
      <c r="D137" s="99">
        <f>3.7+1.9+30+0.6+12.1+11.2+3.6+6+7.1+2.2+29.2+3.8+54.6</f>
        <v>166</v>
      </c>
      <c r="E137" s="101">
        <f>D137/D107*100</f>
        <v>0.03348098582544143</v>
      </c>
      <c r="F137" s="89">
        <f t="shared" si="17"/>
        <v>51.87500000000001</v>
      </c>
      <c r="G137" s="89">
        <f t="shared" si="14"/>
        <v>47.42857142857143</v>
      </c>
      <c r="H137" s="90">
        <f t="shared" si="18"/>
        <v>154</v>
      </c>
      <c r="I137" s="90">
        <f t="shared" si="16"/>
        <v>184</v>
      </c>
      <c r="K137" s="153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</f>
        <v>51.5</v>
      </c>
      <c r="E138" s="96"/>
      <c r="F138" s="89">
        <f>D138/B138*100</f>
        <v>52.55102040816326</v>
      </c>
      <c r="G138" s="96">
        <f>D138/C138*100</f>
        <v>46.81818181818182</v>
      </c>
      <c r="H138" s="94">
        <f>B138-D138</f>
        <v>46.5</v>
      </c>
      <c r="I138" s="94">
        <f>C138-D138</f>
        <v>58.5</v>
      </c>
      <c r="K138" s="153"/>
      <c r="L138" s="91"/>
    </row>
    <row r="139" spans="1:12" s="102" customFormat="1" ht="32.25" customHeight="1">
      <c r="A139" s="97" t="s">
        <v>84</v>
      </c>
      <c r="B139" s="142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76+0.3+41+44+1.8+16.3+2.4+30+0.6+0.2+27.4+0.2+4.5-0.2+31.4+4.5+7.9+26.6+4.5+0.5+26.6+0.3+4.3+1.1+0.3+24+0.5+4.2+38.1+0.8+4.8+0.8+29.1+14.9+4.2+0.6+6+56.4</f>
        <v>536.9000000000002</v>
      </c>
      <c r="E139" s="101">
        <f>D139/D107*100</f>
        <v>0.10828880294987658</v>
      </c>
      <c r="F139" s="89">
        <f>D139/B139*100</f>
        <v>96.39138240574509</v>
      </c>
      <c r="G139" s="89">
        <f>D139/C139*100</f>
        <v>88.34951456310682</v>
      </c>
      <c r="H139" s="90">
        <f t="shared" si="18"/>
        <v>20.099999999999795</v>
      </c>
      <c r="I139" s="90">
        <f t="shared" si="16"/>
        <v>70.79999999999984</v>
      </c>
      <c r="K139" s="153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76+37.6+44+1.2+0.7+30+27.4+30.6+0.6+26+0.5+26+0.3+24+24+0.5+0.8+24+14.9+0.7+55.8</f>
        <v>445.59999999999997</v>
      </c>
      <c r="E140" s="96">
        <f>D140/D139*100</f>
        <v>82.99497113056431</v>
      </c>
      <c r="F140" s="96">
        <f t="shared" si="17"/>
        <v>99.44208881945993</v>
      </c>
      <c r="G140" s="96">
        <f>D140/C140*100</f>
        <v>91.01307189542483</v>
      </c>
      <c r="H140" s="94">
        <f t="shared" si="18"/>
        <v>2.500000000000057</v>
      </c>
      <c r="I140" s="94">
        <f t="shared" si="16"/>
        <v>44.00000000000006</v>
      </c>
      <c r="K140" s="153"/>
      <c r="L140" s="91"/>
    </row>
    <row r="141" spans="1:12" s="102" customFormat="1" ht="18.75">
      <c r="A141" s="97" t="s">
        <v>96</v>
      </c>
      <c r="B141" s="142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</f>
        <v>1599.3999999999999</v>
      </c>
      <c r="E141" s="101">
        <f>D141/D107*100</f>
        <v>0.3225872815012712</v>
      </c>
      <c r="F141" s="89">
        <f t="shared" si="17"/>
        <v>97.87650694571934</v>
      </c>
      <c r="G141" s="89">
        <f t="shared" si="14"/>
        <v>90.875</v>
      </c>
      <c r="H141" s="90">
        <f t="shared" si="18"/>
        <v>34.70000000000027</v>
      </c>
      <c r="I141" s="90">
        <f t="shared" si="16"/>
        <v>160.60000000000014</v>
      </c>
      <c r="J141" s="144"/>
      <c r="K141" s="153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</f>
        <v>1324.8999999999999</v>
      </c>
      <c r="E142" s="96">
        <f>D142/D141*100</f>
        <v>82.83731399274727</v>
      </c>
      <c r="F142" s="96">
        <f aca="true" t="shared" si="19" ref="F142:F151">D142/B142*100</f>
        <v>99.74403372732063</v>
      </c>
      <c r="G142" s="96">
        <f t="shared" si="14"/>
        <v>92.17336858216221</v>
      </c>
      <c r="H142" s="94">
        <f t="shared" si="18"/>
        <v>3.400000000000091</v>
      </c>
      <c r="I142" s="94">
        <f t="shared" si="16"/>
        <v>112.50000000000023</v>
      </c>
      <c r="J142" s="145"/>
      <c r="K142" s="153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</f>
        <v>21.9</v>
      </c>
      <c r="E143" s="96">
        <f>D143/D141*100</f>
        <v>1.3692634738026759</v>
      </c>
      <c r="F143" s="96">
        <f t="shared" si="19"/>
        <v>62.393162393162385</v>
      </c>
      <c r="G143" s="96">
        <f>D143/C143*100</f>
        <v>54.75</v>
      </c>
      <c r="H143" s="94">
        <f t="shared" si="18"/>
        <v>13.200000000000003</v>
      </c>
      <c r="I143" s="94">
        <f t="shared" si="16"/>
        <v>18.1</v>
      </c>
      <c r="J143" s="145"/>
      <c r="K143" s="153"/>
      <c r="L143" s="91"/>
      <c r="M143" s="135"/>
    </row>
    <row r="144" spans="1:12" s="102" customFormat="1" ht="33.75" customHeight="1">
      <c r="A144" s="105" t="s">
        <v>56</v>
      </c>
      <c r="B144" s="142">
        <f>90+7.5+527</f>
        <v>624.5</v>
      </c>
      <c r="C144" s="98">
        <f>90+534.5</f>
        <v>624.5</v>
      </c>
      <c r="D144" s="99">
        <f>7.5+527+90</f>
        <v>624.5</v>
      </c>
      <c r="E144" s="101">
        <f>D144/D107*100</f>
        <v>0.12595708221679622</v>
      </c>
      <c r="F144" s="89">
        <f t="shared" si="19"/>
        <v>100</v>
      </c>
      <c r="G144" s="89">
        <f t="shared" si="14"/>
        <v>100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40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42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</f>
        <v>70400.6</v>
      </c>
      <c r="E146" s="101">
        <f>D146/D107*100</f>
        <v>14.199286088569712</v>
      </c>
      <c r="F146" s="89">
        <f t="shared" si="19"/>
        <v>83.9512562172888</v>
      </c>
      <c r="G146" s="89">
        <f t="shared" si="14"/>
        <v>57.74862663616296</v>
      </c>
      <c r="H146" s="90">
        <f t="shared" si="18"/>
        <v>13458.300000000003</v>
      </c>
      <c r="I146" s="90">
        <f t="shared" si="16"/>
        <v>51508.100000000006</v>
      </c>
      <c r="J146" s="144"/>
      <c r="K146" s="153"/>
      <c r="L146" s="91"/>
    </row>
    <row r="147" spans="1:12" s="102" customFormat="1" ht="18.75" hidden="1">
      <c r="A147" s="105" t="s">
        <v>86</v>
      </c>
      <c r="B147" s="140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40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42">
        <v>128.19706</v>
      </c>
      <c r="C149" s="98">
        <v>162.3</v>
      </c>
      <c r="D149" s="99">
        <f>46.4+43+38.8</f>
        <v>128.2</v>
      </c>
      <c r="E149" s="101">
        <f>D149/D107*100</f>
        <v>0.02585700230615416</v>
      </c>
      <c r="F149" s="89">
        <f t="shared" si="19"/>
        <v>100.00229334432473</v>
      </c>
      <c r="G149" s="89">
        <f t="shared" si="14"/>
        <v>78.98952556993221</v>
      </c>
      <c r="H149" s="90">
        <f t="shared" si="18"/>
        <v>-0.0029399999999952797</v>
      </c>
      <c r="I149" s="90">
        <f t="shared" si="16"/>
        <v>34.10000000000002</v>
      </c>
      <c r="J149" s="144"/>
      <c r="K149" s="153"/>
      <c r="L149" s="91"/>
    </row>
    <row r="150" spans="1:12" s="102" customFormat="1" ht="18" customHeight="1">
      <c r="A150" s="97" t="s">
        <v>77</v>
      </c>
      <c r="B150" s="142">
        <f>11221.5+372</f>
        <v>11593.5</v>
      </c>
      <c r="C150" s="98">
        <v>11593.5</v>
      </c>
      <c r="D150" s="99">
        <f>791.9+575.3+777.6+830.9+722.1+47.7+657.7+821-47.6+744.9+750.8+1599.5+613.3+554.9+554.9+291.8+0.1+58.4+1064.6+139.4</f>
        <v>11549.199999999997</v>
      </c>
      <c r="E150" s="101">
        <f>D150/D107*100</f>
        <v>2.329389165633663</v>
      </c>
      <c r="F150" s="89">
        <f t="shared" si="19"/>
        <v>99.61788933454088</v>
      </c>
      <c r="G150" s="89">
        <f t="shared" si="14"/>
        <v>99.61788933454088</v>
      </c>
      <c r="H150" s="90">
        <f t="shared" si="18"/>
        <v>44.30000000000291</v>
      </c>
      <c r="I150" s="90">
        <f t="shared" si="16"/>
        <v>44.30000000000291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f>289360.2-1612.3-1000-1425.5-646.6-194.6+6232.7+2434+27883.6-1642.3-2049.5+567</f>
        <v>317906.70000000007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</f>
        <v>315616.10000000003</v>
      </c>
      <c r="E151" s="101">
        <f>D151/D107*100</f>
        <v>63.65745885771751</v>
      </c>
      <c r="F151" s="89">
        <f t="shared" si="19"/>
        <v>99.27947413502136</v>
      </c>
      <c r="G151" s="89">
        <f t="shared" si="14"/>
        <v>97.8321186051637</v>
      </c>
      <c r="H151" s="90">
        <f t="shared" si="18"/>
        <v>2290.600000000035</v>
      </c>
      <c r="I151" s="90">
        <f>C151-D151</f>
        <v>6993.799999999988</v>
      </c>
      <c r="K151" s="153"/>
      <c r="L151" s="91"/>
    </row>
    <row r="152" spans="1:12" s="102" customFormat="1" ht="18.75">
      <c r="A152" s="97" t="s">
        <v>99</v>
      </c>
      <c r="B152" s="142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819+819+819.1+1062.3+1173.1+1173.1+1173.2+1173.1+1173.1+1173.2+1173.1+1173.1+1173.2+1173.1+1173.1+1173.1+1173.1+1173.1+1173.1+1173.1+1173.1+1173.1+1173.1+1173.1+1173.1+1173.1+1173.1+1173.1+1173.1+1173.1+1173.1+1173.1+1173.1+1173.1+1173.1</f>
        <v>39885.799999999974</v>
      </c>
      <c r="E152" s="101">
        <f>D152/D107*100</f>
        <v>8.044674123110788</v>
      </c>
      <c r="F152" s="89">
        <f t="shared" si="17"/>
        <v>103.03027171961648</v>
      </c>
      <c r="G152" s="89">
        <f t="shared" si="14"/>
        <v>94.44449706383779</v>
      </c>
      <c r="H152" s="90">
        <f t="shared" si="18"/>
        <v>-1173.0999999999694</v>
      </c>
      <c r="I152" s="90">
        <f t="shared" si="16"/>
        <v>2346.200000000026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507495.00000000006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2206447.6999999997</v>
      </c>
      <c r="D154" s="37">
        <f>D6+D18+D33+D43+D51+D59+D69+D72+D77+D79+D87+D90+D95+D102+D107+D100+D84+D98+D45</f>
        <v>1878670.8</v>
      </c>
      <c r="E154" s="25">
        <v>100</v>
      </c>
      <c r="F154" s="3">
        <f>D154/B154*100</f>
        <v>95.96085434757164</v>
      </c>
      <c r="G154" s="3">
        <f aca="true" t="shared" si="20" ref="G154:G160">D154/C154*100</f>
        <v>85.14458783682025</v>
      </c>
      <c r="H154" s="37">
        <f aca="true" t="shared" si="21" ref="H154:H160">B154-D154</f>
        <v>79076.25506000035</v>
      </c>
      <c r="I154" s="37">
        <f aca="true" t="shared" si="22" ref="I154:I160">C154-D154</f>
        <v>327776.8999999997</v>
      </c>
      <c r="K154" s="172"/>
      <c r="L154" s="157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897190</v>
      </c>
      <c r="D155" s="48">
        <f>D8+D20+D34+D52+D60+D91+D115+D120+D46+D142+D133+D103</f>
        <v>809621.7100000003</v>
      </c>
      <c r="E155" s="6">
        <f>D155/D154*100</f>
        <v>43.095453977354644</v>
      </c>
      <c r="F155" s="6">
        <f aca="true" t="shared" si="23" ref="F155:F160">D155/B155*100</f>
        <v>97.88341377628585</v>
      </c>
      <c r="G155" s="6">
        <f t="shared" si="20"/>
        <v>90.23971622510285</v>
      </c>
      <c r="H155" s="49">
        <f t="shared" si="21"/>
        <v>17506.88999999978</v>
      </c>
      <c r="I155" s="59">
        <f t="shared" si="22"/>
        <v>87568.28999999969</v>
      </c>
      <c r="K155" s="153"/>
      <c r="L155" s="157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110563.99999999999</v>
      </c>
      <c r="D156" s="49">
        <f>D11+D23+D36+D55+D62+D92+D49+D143+D109+D112+D96+D140+D129</f>
        <v>80245.5</v>
      </c>
      <c r="E156" s="6">
        <f>D156/D154*100</f>
        <v>4.271397628578674</v>
      </c>
      <c r="F156" s="6">
        <f t="shared" si="23"/>
        <v>86.004627897929</v>
      </c>
      <c r="G156" s="6">
        <f t="shared" si="20"/>
        <v>72.5783256756268</v>
      </c>
      <c r="H156" s="49">
        <f>B156-D156</f>
        <v>13058.200000000026</v>
      </c>
      <c r="I156" s="59">
        <f t="shared" si="22"/>
        <v>30318.499999999985</v>
      </c>
      <c r="K156" s="153"/>
      <c r="L156" s="158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34258.799999999996</v>
      </c>
      <c r="E157" s="6">
        <f>D157/D154*100</f>
        <v>1.823565895632167</v>
      </c>
      <c r="F157" s="6">
        <f t="shared" si="23"/>
        <v>90.69748971476677</v>
      </c>
      <c r="G157" s="6">
        <f t="shared" si="20"/>
        <v>81.34873615348997</v>
      </c>
      <c r="H157" s="49">
        <f t="shared" si="21"/>
        <v>3513.800000000003</v>
      </c>
      <c r="I157" s="59">
        <f t="shared" si="22"/>
        <v>7854.700000000004</v>
      </c>
      <c r="K157" s="153"/>
      <c r="L157" s="157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30298.8</v>
      </c>
      <c r="D158" s="48">
        <f>D12+D24+D104+D63+D38+D93+D131+D56+D138+D118</f>
        <v>25459.399999999994</v>
      </c>
      <c r="E158" s="6">
        <f>D158/D154*100</f>
        <v>1.3551815464423034</v>
      </c>
      <c r="F158" s="6">
        <f t="shared" si="23"/>
        <v>91.63265453027256</v>
      </c>
      <c r="G158" s="6">
        <f t="shared" si="20"/>
        <v>84.02775027393822</v>
      </c>
      <c r="H158" s="49">
        <f>B158-D158</f>
        <v>2324.80000000001</v>
      </c>
      <c r="I158" s="59">
        <f t="shared" si="22"/>
        <v>4839.400000000005</v>
      </c>
      <c r="K158" s="153"/>
      <c r="L158" s="158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86.19999999999999</v>
      </c>
      <c r="E159" s="6">
        <f>D159/D154*100</f>
        <v>0.004588350444367368</v>
      </c>
      <c r="F159" s="6">
        <f t="shared" si="23"/>
        <v>75.28384279475982</v>
      </c>
      <c r="G159" s="6">
        <f t="shared" si="20"/>
        <v>75.2941340890698</v>
      </c>
      <c r="H159" s="49">
        <f t="shared" si="21"/>
        <v>28.30000000000001</v>
      </c>
      <c r="I159" s="59">
        <f t="shared" si="22"/>
        <v>28.284350000000018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1126166.9156499996</v>
      </c>
      <c r="D160" s="61">
        <f>D154-D155-D156-D157-D158-D159</f>
        <v>928999.1899999998</v>
      </c>
      <c r="E160" s="28">
        <f>D160/D154*100</f>
        <v>49.44981260154785</v>
      </c>
      <c r="F160" s="28">
        <f t="shared" si="23"/>
        <v>95.61112002165783</v>
      </c>
      <c r="G160" s="28">
        <f t="shared" si="20"/>
        <v>82.49214011617462</v>
      </c>
      <c r="H160" s="82">
        <f t="shared" si="21"/>
        <v>42644.26506000047</v>
      </c>
      <c r="I160" s="82">
        <f t="shared" si="22"/>
        <v>197167.7256499998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7:11" ht="12.75"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1878670.8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1878670.8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2018-12-10T10:54:56Z</dcterms:modified>
  <cp:category/>
  <cp:version/>
  <cp:contentType/>
  <cp:contentStatus/>
</cp:coreProperties>
</file>